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июнь  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I7" i="1"/>
  <c r="K23"/>
  <c r="K7"/>
  <c r="K32" l="1"/>
  <c r="N29"/>
  <c r="L29"/>
  <c r="J29"/>
  <c r="O29" s="1"/>
  <c r="H29"/>
  <c r="G29"/>
  <c r="F29"/>
  <c r="E29"/>
  <c r="J30"/>
  <c r="J28"/>
  <c r="J27"/>
  <c r="J24"/>
  <c r="J26"/>
  <c r="J25"/>
  <c r="J16"/>
  <c r="J15"/>
  <c r="J14"/>
  <c r="J13"/>
  <c r="J12"/>
  <c r="J11"/>
  <c r="J10"/>
  <c r="J8"/>
  <c r="M29" l="1"/>
  <c r="K31" l="1"/>
  <c r="O31" s="1"/>
  <c r="H31"/>
  <c r="G31"/>
  <c r="O30"/>
  <c r="N30"/>
  <c r="M30"/>
  <c r="L30"/>
  <c r="H30"/>
  <c r="G30"/>
  <c r="F30"/>
  <c r="E30"/>
  <c r="O28"/>
  <c r="N28"/>
  <c r="M28"/>
  <c r="L28"/>
  <c r="H28"/>
  <c r="G28"/>
  <c r="F28"/>
  <c r="E28"/>
  <c r="O27"/>
  <c r="N27"/>
  <c r="M27"/>
  <c r="L27"/>
  <c r="H27"/>
  <c r="G27"/>
  <c r="F27"/>
  <c r="E27"/>
  <c r="O26"/>
  <c r="N26"/>
  <c r="M26"/>
  <c r="L26"/>
  <c r="H26"/>
  <c r="G26"/>
  <c r="F26"/>
  <c r="E26"/>
  <c r="O25"/>
  <c r="N25"/>
  <c r="M25"/>
  <c r="L25"/>
  <c r="H25"/>
  <c r="G25"/>
  <c r="F25"/>
  <c r="E25"/>
  <c r="O24"/>
  <c r="N24"/>
  <c r="M24"/>
  <c r="L24"/>
  <c r="H24"/>
  <c r="H23" s="1"/>
  <c r="G24"/>
  <c r="G23" s="1"/>
  <c r="O23"/>
  <c r="N23"/>
  <c r="J23"/>
  <c r="I23"/>
  <c r="D23"/>
  <c r="C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N17"/>
  <c r="M17"/>
  <c r="L17"/>
  <c r="H17"/>
  <c r="G17"/>
  <c r="E17"/>
  <c r="O16"/>
  <c r="N16"/>
  <c r="M16"/>
  <c r="L16"/>
  <c r="H16"/>
  <c r="G16"/>
  <c r="F16"/>
  <c r="E16"/>
  <c r="O15"/>
  <c r="N15"/>
  <c r="M15"/>
  <c r="L15"/>
  <c r="H15"/>
  <c r="G15"/>
  <c r="F15"/>
  <c r="E15"/>
  <c r="O14"/>
  <c r="N14"/>
  <c r="M14"/>
  <c r="L14"/>
  <c r="H14"/>
  <c r="G14"/>
  <c r="F14"/>
  <c r="E14"/>
  <c r="O13"/>
  <c r="N13"/>
  <c r="M13"/>
  <c r="L13"/>
  <c r="H13"/>
  <c r="G13"/>
  <c r="O12"/>
  <c r="N12"/>
  <c r="H12"/>
  <c r="G12"/>
  <c r="O11"/>
  <c r="N11"/>
  <c r="M11"/>
  <c r="L11"/>
  <c r="H11"/>
  <c r="G11"/>
  <c r="F11"/>
  <c r="E11"/>
  <c r="O10"/>
  <c r="N10"/>
  <c r="M10"/>
  <c r="L10"/>
  <c r="H10"/>
  <c r="G10"/>
  <c r="F10"/>
  <c r="E10"/>
  <c r="O9"/>
  <c r="N9"/>
  <c r="H9"/>
  <c r="G9"/>
  <c r="E9"/>
  <c r="O8"/>
  <c r="N8"/>
  <c r="M8"/>
  <c r="L8"/>
  <c r="H8"/>
  <c r="G8"/>
  <c r="F8"/>
  <c r="E8"/>
  <c r="J7"/>
  <c r="J32" s="1"/>
  <c r="I32"/>
  <c r="D7"/>
  <c r="C7"/>
  <c r="B23"/>
  <c r="B7"/>
  <c r="M23" l="1"/>
  <c r="D32"/>
  <c r="C32"/>
  <c r="G7"/>
  <c r="B32"/>
  <c r="E7"/>
  <c r="E23"/>
  <c r="L23"/>
  <c r="N32"/>
  <c r="L32"/>
  <c r="O32"/>
  <c r="M32"/>
  <c r="M7"/>
  <c r="O7"/>
  <c r="F23"/>
  <c r="F7"/>
  <c r="H7"/>
  <c r="L7"/>
  <c r="N7"/>
  <c r="N31"/>
  <c r="H32" l="1"/>
  <c r="G32"/>
  <c r="E32"/>
  <c r="F32"/>
</calcChain>
</file>

<file path=xl/sharedStrings.xml><?xml version="1.0" encoding="utf-8"?>
<sst xmlns="http://schemas.openxmlformats.org/spreadsheetml/2006/main" count="54" uniqueCount="43">
  <si>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</si>
  <si>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</si>
  <si>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</si>
  <si>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</si>
  <si>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</si>
  <si>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</si>
  <si>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</si>
  <si>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</si>
  <si>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</si>
  <si>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</si>
  <si>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</si>
  <si>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</si>
  <si>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</si>
  <si>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</si>
  <si>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</si>
  <si>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</si>
  <si>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</si>
  <si>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</si>
  <si>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</si>
  <si>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</si>
  <si>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</si>
  <si>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</si>
  <si>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</si>
  <si>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</si>
  <si>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</si>
  <si>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</si>
  <si>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</si>
  <si>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</si>
  <si>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</si>
  <si>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</si>
  <si>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</si>
  <si>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</si>
  <si>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</si>
  <si>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</si>
  <si>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Факт 2022 г.</t>
  </si>
  <si>
    <t>к 2022 году</t>
  </si>
  <si>
    <t xml:space="preserve">за октябрь </t>
  </si>
  <si>
    <t>на 01.11.2023 года.</t>
  </si>
  <si>
    <t>на 01.11.2023 год</t>
  </si>
  <si>
    <t>Е.В. Орешина</t>
  </si>
  <si>
    <t>Исп.: Гладкова Д.О.</t>
  </si>
  <si>
    <t>47-65-86</t>
  </si>
  <si>
    <t>Директор Департамета финансов Администрации городского округа Саранск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</si>
</sst>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9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6" fillId="0" borderId="0" xfId="0" applyFont="1" applyFill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165" fontId="6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0" fontId="4" fillId="5" borderId="1" xfId="0" applyFont="1" applyFill="1" applyBorder="1"/>
    <xf numFmtId="0" fontId="3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3\&#1086;&#1073;&#1097;&#1080;&#1077;%20&#1087;&#1072;&#1087;&#1082;&#1080;\&#1054;&#1090;&#1076;&#1077;&#1083;%20&#1076;&#1086;&#1093;&#1086;&#1076;&#1086;&#1074;\&#1052;&#1072;&#1088;&#1082;&#1080;&#1085;&#1072;\&#1040;&#1085;&#1072;&#1083;&#1080;&#1079;%202023%20&#1075;&#1086;&#1076;\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  <sheetName val="октябрь 2023"/>
      <sheetName val="октябрь 2023 без п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K31" t="e">
            <v>#REF!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topLeftCell="A23" zoomScale="70" zoomScaleNormal="70" workbookViewId="0">
      <selection activeCell="A35" sqref="A35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6.88671875" customWidth="1"/>
    <col min="12" max="12" width="9.6640625" customWidth="1"/>
    <col min="13" max="13" width="10.6640625" customWidth="1"/>
    <col min="14" max="14" width="15" customWidth="1"/>
    <col min="15" max="15" width="15.664062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6.109375" customWidth="1"/>
    <col min="271" max="271" width="14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6.109375" customWidth="1"/>
    <col min="527" max="527" width="14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6.109375" customWidth="1"/>
    <col min="783" max="783" width="14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6.109375" customWidth="1"/>
    <col min="1039" max="1039" width="14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6.109375" customWidth="1"/>
    <col min="1295" max="1295" width="14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6.109375" customWidth="1"/>
    <col min="1551" max="1551" width="14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6.109375" customWidth="1"/>
    <col min="1807" max="1807" width="14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6.109375" customWidth="1"/>
    <col min="2063" max="2063" width="14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6.109375" customWidth="1"/>
    <col min="2319" max="2319" width="14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6.109375" customWidth="1"/>
    <col min="2575" max="2575" width="14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6.109375" customWidth="1"/>
    <col min="2831" max="2831" width="14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6.109375" customWidth="1"/>
    <col min="3087" max="3087" width="14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6.109375" customWidth="1"/>
    <col min="3343" max="3343" width="14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6.109375" customWidth="1"/>
    <col min="3599" max="3599" width="14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6.109375" customWidth="1"/>
    <col min="3855" max="3855" width="14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6.109375" customWidth="1"/>
    <col min="4111" max="4111" width="14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6.109375" customWidth="1"/>
    <col min="4367" max="4367" width="14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6.109375" customWidth="1"/>
    <col min="4623" max="4623" width="14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6.109375" customWidth="1"/>
    <col min="4879" max="4879" width="14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6.109375" customWidth="1"/>
    <col min="5135" max="5135" width="14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6.109375" customWidth="1"/>
    <col min="5391" max="5391" width="14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6.109375" customWidth="1"/>
    <col min="5647" max="5647" width="14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6.109375" customWidth="1"/>
    <col min="5903" max="5903" width="14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6.109375" customWidth="1"/>
    <col min="6159" max="6159" width="14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6.109375" customWidth="1"/>
    <col min="6415" max="6415" width="14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6.109375" customWidth="1"/>
    <col min="6671" max="6671" width="14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6.109375" customWidth="1"/>
    <col min="6927" max="6927" width="14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6.109375" customWidth="1"/>
    <col min="7183" max="7183" width="14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6.109375" customWidth="1"/>
    <col min="7439" max="7439" width="14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6.109375" customWidth="1"/>
    <col min="7695" max="7695" width="14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6.109375" customWidth="1"/>
    <col min="7951" max="7951" width="14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6.109375" customWidth="1"/>
    <col min="8207" max="8207" width="14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6.109375" customWidth="1"/>
    <col min="8463" max="8463" width="14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6.109375" customWidth="1"/>
    <col min="8719" max="8719" width="14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6.109375" customWidth="1"/>
    <col min="8975" max="8975" width="14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6.109375" customWidth="1"/>
    <col min="9231" max="9231" width="14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6.109375" customWidth="1"/>
    <col min="9487" max="9487" width="14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6.109375" customWidth="1"/>
    <col min="9743" max="9743" width="14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6.109375" customWidth="1"/>
    <col min="9999" max="9999" width="14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6.109375" customWidth="1"/>
    <col min="10255" max="10255" width="14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6.109375" customWidth="1"/>
    <col min="10511" max="10511" width="14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6.109375" customWidth="1"/>
    <col min="10767" max="10767" width="14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6.109375" customWidth="1"/>
    <col min="11023" max="11023" width="14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6.109375" customWidth="1"/>
    <col min="11279" max="11279" width="14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6.109375" customWidth="1"/>
    <col min="11535" max="11535" width="14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6.109375" customWidth="1"/>
    <col min="11791" max="11791" width="14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6.109375" customWidth="1"/>
    <col min="12047" max="12047" width="14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6.109375" customWidth="1"/>
    <col min="12303" max="12303" width="14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6.109375" customWidth="1"/>
    <col min="12559" max="12559" width="14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6.109375" customWidth="1"/>
    <col min="12815" max="12815" width="14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6.109375" customWidth="1"/>
    <col min="13071" max="13071" width="14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6.109375" customWidth="1"/>
    <col min="13327" max="13327" width="14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6.109375" customWidth="1"/>
    <col min="13583" max="13583" width="14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6.109375" customWidth="1"/>
    <col min="13839" max="13839" width="14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6.109375" customWidth="1"/>
    <col min="14095" max="14095" width="14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6.109375" customWidth="1"/>
    <col min="14351" max="14351" width="14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6.109375" customWidth="1"/>
    <col min="14607" max="14607" width="14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6.109375" customWidth="1"/>
    <col min="14863" max="14863" width="14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6.109375" customWidth="1"/>
    <col min="15119" max="15119" width="14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6.109375" customWidth="1"/>
    <col min="15375" max="15375" width="14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6.109375" customWidth="1"/>
    <col min="15631" max="15631" width="14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6.109375" customWidth="1"/>
    <col min="15887" max="15887" width="14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6.109375" customWidth="1"/>
    <col min="16143" max="16143" width="14" customWidth="1"/>
    <col min="16147" max="16147" width="9.6640625" bestFit="1" customWidth="1"/>
  </cols>
  <sheetData>
    <row r="1" spans="1:19" ht="20.399999999999999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9" ht="20.399999999999999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61" t="s">
        <v>36</v>
      </c>
      <c r="C4" s="62"/>
      <c r="D4" s="62"/>
      <c r="E4" s="62"/>
      <c r="F4" s="62"/>
      <c r="G4" s="62"/>
      <c r="H4" s="63"/>
      <c r="I4" s="61" t="s">
        <v>38</v>
      </c>
      <c r="J4" s="62"/>
      <c r="K4" s="62"/>
      <c r="L4" s="62"/>
      <c r="M4" s="62"/>
      <c r="N4" s="62"/>
      <c r="O4" s="63"/>
    </row>
    <row r="5" spans="1:19" ht="17.399999999999999">
      <c r="A5" s="64"/>
      <c r="B5" s="65" t="s">
        <v>34</v>
      </c>
      <c r="C5" s="64" t="s">
        <v>3</v>
      </c>
      <c r="D5" s="64" t="s">
        <v>4</v>
      </c>
      <c r="E5" s="67" t="s">
        <v>5</v>
      </c>
      <c r="F5" s="68"/>
      <c r="G5" s="67" t="s">
        <v>6</v>
      </c>
      <c r="H5" s="68"/>
      <c r="I5" s="69" t="s">
        <v>34</v>
      </c>
      <c r="J5" s="64" t="s">
        <v>3</v>
      </c>
      <c r="K5" s="64" t="s">
        <v>4</v>
      </c>
      <c r="L5" s="67" t="s">
        <v>5</v>
      </c>
      <c r="M5" s="68"/>
      <c r="N5" s="67" t="s">
        <v>6</v>
      </c>
      <c r="O5" s="68"/>
    </row>
    <row r="6" spans="1:19" ht="38.25" customHeight="1" thickBot="1">
      <c r="A6" s="64"/>
      <c r="B6" s="65"/>
      <c r="C6" s="66"/>
      <c r="D6" s="66"/>
      <c r="E6" s="32" t="s">
        <v>35</v>
      </c>
      <c r="F6" s="19" t="s">
        <v>7</v>
      </c>
      <c r="G6" s="32" t="s">
        <v>35</v>
      </c>
      <c r="H6" s="18" t="s">
        <v>7</v>
      </c>
      <c r="I6" s="70"/>
      <c r="J6" s="66"/>
      <c r="K6" s="66"/>
      <c r="L6" s="32" t="s">
        <v>35</v>
      </c>
      <c r="M6" s="19" t="s">
        <v>7</v>
      </c>
      <c r="N6" s="32" t="s">
        <v>35</v>
      </c>
      <c r="O6" s="18" t="s">
        <v>7</v>
      </c>
    </row>
    <row r="7" spans="1:19" ht="32.25" customHeight="1" thickBot="1">
      <c r="A7" s="3" t="s">
        <v>8</v>
      </c>
      <c r="B7" s="11">
        <f>SUM(B8:B17)</f>
        <v>333409.5</v>
      </c>
      <c r="C7" s="11">
        <f>SUM(C8:C17)</f>
        <v>385482.9</v>
      </c>
      <c r="D7" s="11">
        <f>SUM(D8:D16)</f>
        <v>393556.7</v>
      </c>
      <c r="E7" s="20">
        <f>D7/B7*100</f>
        <v>118.04003785135097</v>
      </c>
      <c r="F7" s="20">
        <f>D7/C7*100</f>
        <v>102.094463853001</v>
      </c>
      <c r="G7" s="11">
        <f>D7-B7</f>
        <v>60147.200000000012</v>
      </c>
      <c r="H7" s="11">
        <f>D7-C7</f>
        <v>8073.7999999999884</v>
      </c>
      <c r="I7" s="11">
        <f>SUM(I8:I17)</f>
        <v>2534793.0999999996</v>
      </c>
      <c r="J7" s="11">
        <f>SUM(J8:J17)</f>
        <v>2732819.8</v>
      </c>
      <c r="K7" s="11">
        <f>SUM(K8:K17)</f>
        <v>2784683.5</v>
      </c>
      <c r="L7" s="20">
        <f>K7/I7*100</f>
        <v>109.85841408515751</v>
      </c>
      <c r="M7" s="20">
        <f>K7/J7*100</f>
        <v>101.89780899567546</v>
      </c>
      <c r="N7" s="11">
        <f>K7-I7</f>
        <v>249890.40000000037</v>
      </c>
      <c r="O7" s="11">
        <f>K7-J7</f>
        <v>51863.700000000186</v>
      </c>
      <c r="Q7" s="22"/>
    </row>
    <row r="8" spans="1:19" ht="24.75" customHeight="1">
      <c r="A8" s="4" t="s">
        <v>24</v>
      </c>
      <c r="B8" s="12">
        <v>199017.7</v>
      </c>
      <c r="C8" s="52">
        <v>230334.3</v>
      </c>
      <c r="D8" s="12">
        <v>223002.6</v>
      </c>
      <c r="E8" s="23">
        <f>D8/B8*100</f>
        <v>112.05164163790458</v>
      </c>
      <c r="F8" s="23">
        <f>D8/C8*100</f>
        <v>96.816930869609962</v>
      </c>
      <c r="G8" s="13">
        <f>D8-B8</f>
        <v>23984.899999999994</v>
      </c>
      <c r="H8" s="13">
        <f>D8-C8</f>
        <v>-7331.6999999999825</v>
      </c>
      <c r="I8" s="12">
        <v>1709259</v>
      </c>
      <c r="J8" s="52">
        <f>1689715.2+230334.3</f>
        <v>1920049.5</v>
      </c>
      <c r="K8" s="12">
        <v>1921838.4</v>
      </c>
      <c r="L8" s="23">
        <f>K8/I8*100</f>
        <v>112.43693319736798</v>
      </c>
      <c r="M8" s="23">
        <f t="shared" ref="M8:M24" si="0">K8/J8*100</f>
        <v>100.09316947297452</v>
      </c>
      <c r="N8" s="13">
        <f>K8-I8</f>
        <v>212579.39999999991</v>
      </c>
      <c r="O8" s="13">
        <f>K8-J8</f>
        <v>1788.8999999999069</v>
      </c>
    </row>
    <row r="9" spans="1:19" ht="30.75" customHeight="1">
      <c r="A9" s="5" t="s">
        <v>25</v>
      </c>
      <c r="B9" s="14">
        <v>59.2</v>
      </c>
      <c r="C9" s="28">
        <v>0</v>
      </c>
      <c r="D9" s="12">
        <v>23</v>
      </c>
      <c r="E9" s="23">
        <f>D9/B9*100</f>
        <v>38.851351351351347</v>
      </c>
      <c r="F9" s="23">
        <v>0</v>
      </c>
      <c r="G9" s="13">
        <f>D9-B9</f>
        <v>-36.200000000000003</v>
      </c>
      <c r="H9" s="13">
        <f t="shared" ref="H9:H32" si="1">D9-C9</f>
        <v>23</v>
      </c>
      <c r="I9" s="12">
        <v>1551.5</v>
      </c>
      <c r="J9" s="28">
        <v>0</v>
      </c>
      <c r="K9" s="12">
        <v>-1259.8</v>
      </c>
      <c r="L9" s="23">
        <v>0</v>
      </c>
      <c r="M9" s="24">
        <v>0</v>
      </c>
      <c r="N9" s="13">
        <f t="shared" ref="N9:N32" si="2">K9-I9</f>
        <v>-2811.3</v>
      </c>
      <c r="O9" s="13">
        <f t="shared" ref="O9:O16" si="3">K9-J9</f>
        <v>-1259.8</v>
      </c>
      <c r="S9" s="17"/>
    </row>
    <row r="10" spans="1:19" ht="29.25" customHeight="1">
      <c r="A10" s="5" t="s">
        <v>26</v>
      </c>
      <c r="B10" s="14">
        <v>4068.2</v>
      </c>
      <c r="C10" s="28">
        <v>5989.9</v>
      </c>
      <c r="D10" s="12">
        <v>4606.2</v>
      </c>
      <c r="E10" s="23">
        <f>D10/B10*100</f>
        <v>113.2245219015781</v>
      </c>
      <c r="F10" s="23">
        <f>D10/C10*100</f>
        <v>76.899447403128605</v>
      </c>
      <c r="G10" s="13">
        <f t="shared" ref="G10:G31" si="4">D10-B10</f>
        <v>538</v>
      </c>
      <c r="H10" s="13">
        <f t="shared" si="1"/>
        <v>-1383.6999999999998</v>
      </c>
      <c r="I10" s="12">
        <v>37829.4</v>
      </c>
      <c r="J10" s="28">
        <f>30430.6+5989.9</f>
        <v>36420.5</v>
      </c>
      <c r="K10" s="12">
        <v>39125</v>
      </c>
      <c r="L10" s="23">
        <f t="shared" ref="L10:L16" si="5">K10/I10*100</f>
        <v>103.42484945571432</v>
      </c>
      <c r="M10" s="24">
        <f t="shared" si="0"/>
        <v>107.42576296316635</v>
      </c>
      <c r="N10" s="13">
        <f t="shared" si="2"/>
        <v>1295.5999999999985</v>
      </c>
      <c r="O10" s="13">
        <f t="shared" si="3"/>
        <v>2704.5</v>
      </c>
    </row>
    <row r="11" spans="1:19" ht="41.25" customHeight="1">
      <c r="A11" s="6" t="s">
        <v>27</v>
      </c>
      <c r="B11" s="14">
        <v>36427.9</v>
      </c>
      <c r="C11" s="28">
        <v>44147.3</v>
      </c>
      <c r="D11" s="12">
        <v>52323.7</v>
      </c>
      <c r="E11" s="23">
        <f t="shared" ref="E11:E16" si="6">D11/B11*100</f>
        <v>143.6363336892876</v>
      </c>
      <c r="F11" s="23">
        <f>D11/C11*100</f>
        <v>118.52072493674584</v>
      </c>
      <c r="G11" s="13">
        <f t="shared" si="4"/>
        <v>15895.799999999996</v>
      </c>
      <c r="H11" s="13">
        <f t="shared" si="1"/>
        <v>8176.3999999999942</v>
      </c>
      <c r="I11" s="12">
        <v>196526.4</v>
      </c>
      <c r="J11" s="28">
        <f>179938+44147.3</f>
        <v>224085.3</v>
      </c>
      <c r="K11" s="12">
        <v>256386.8</v>
      </c>
      <c r="L11" s="23">
        <f t="shared" si="5"/>
        <v>130.45921565754014</v>
      </c>
      <c r="M11" s="24">
        <f t="shared" si="0"/>
        <v>114.41482328381201</v>
      </c>
      <c r="N11" s="13">
        <f t="shared" si="2"/>
        <v>59860.399999999994</v>
      </c>
      <c r="O11" s="13">
        <f t="shared" si="3"/>
        <v>32301.5</v>
      </c>
    </row>
    <row r="12" spans="1:19" ht="27.75" customHeight="1">
      <c r="A12" s="5" t="s">
        <v>28</v>
      </c>
      <c r="B12" s="14">
        <v>0</v>
      </c>
      <c r="C12" s="28">
        <v>15.7</v>
      </c>
      <c r="D12" s="12">
        <v>-125.3</v>
      </c>
      <c r="E12" s="23">
        <v>0</v>
      </c>
      <c r="F12" s="23">
        <v>0</v>
      </c>
      <c r="G12" s="13">
        <f t="shared" si="4"/>
        <v>-125.3</v>
      </c>
      <c r="H12" s="13">
        <f t="shared" si="1"/>
        <v>-141</v>
      </c>
      <c r="I12" s="12">
        <v>2372.3000000000002</v>
      </c>
      <c r="J12" s="28">
        <f>2094.5+15.7</f>
        <v>2110.1999999999998</v>
      </c>
      <c r="K12" s="12">
        <v>-403.6</v>
      </c>
      <c r="L12" s="23">
        <v>0</v>
      </c>
      <c r="M12" s="24">
        <v>0</v>
      </c>
      <c r="N12" s="13">
        <f t="shared" si="2"/>
        <v>-2775.9</v>
      </c>
      <c r="O12" s="13">
        <f t="shared" si="3"/>
        <v>-2513.7999999999997</v>
      </c>
    </row>
    <row r="13" spans="1:19" ht="27.75" customHeight="1">
      <c r="A13" s="5" t="s">
        <v>29</v>
      </c>
      <c r="B13" s="14">
        <v>3515.2</v>
      </c>
      <c r="C13" s="28">
        <v>4189</v>
      </c>
      <c r="D13" s="12">
        <v>321</v>
      </c>
      <c r="E13" s="23">
        <v>0</v>
      </c>
      <c r="F13" s="23">
        <v>0</v>
      </c>
      <c r="G13" s="13">
        <f t="shared" si="4"/>
        <v>-3194.2</v>
      </c>
      <c r="H13" s="13">
        <f t="shared" si="1"/>
        <v>-3868</v>
      </c>
      <c r="I13" s="12">
        <v>64762.400000000001</v>
      </c>
      <c r="J13" s="28">
        <f>70399+4189</f>
        <v>74588</v>
      </c>
      <c r="K13" s="12">
        <v>63761.8</v>
      </c>
      <c r="L13" s="23">
        <f t="shared" si="5"/>
        <v>98.454967697305847</v>
      </c>
      <c r="M13" s="24">
        <f t="shared" si="0"/>
        <v>85.485332761302089</v>
      </c>
      <c r="N13" s="13">
        <f t="shared" si="2"/>
        <v>-1000.5999999999985</v>
      </c>
      <c r="O13" s="13">
        <f t="shared" si="3"/>
        <v>-10826.199999999997</v>
      </c>
    </row>
    <row r="14" spans="1:19" ht="31.5" customHeight="1">
      <c r="A14" s="5" t="s">
        <v>30</v>
      </c>
      <c r="B14" s="14">
        <v>29333.7</v>
      </c>
      <c r="C14" s="28">
        <v>32412.400000000001</v>
      </c>
      <c r="D14" s="12">
        <v>44104.6</v>
      </c>
      <c r="E14" s="23">
        <f t="shared" si="6"/>
        <v>150.35471147519746</v>
      </c>
      <c r="F14" s="23">
        <f>D14/C14*100</f>
        <v>136.07323123249125</v>
      </c>
      <c r="G14" s="13">
        <f t="shared" si="4"/>
        <v>14770.899999999998</v>
      </c>
      <c r="H14" s="13">
        <f t="shared" si="1"/>
        <v>11692.199999999997</v>
      </c>
      <c r="I14" s="12">
        <v>49492.9</v>
      </c>
      <c r="J14" s="28">
        <f>18884+32412.4</f>
        <v>51296.4</v>
      </c>
      <c r="K14" s="12">
        <v>61590.7</v>
      </c>
      <c r="L14" s="23">
        <f t="shared" si="5"/>
        <v>124.44350603823982</v>
      </c>
      <c r="M14" s="24">
        <f t="shared" si="0"/>
        <v>120.06826989808251</v>
      </c>
      <c r="N14" s="13">
        <f t="shared" si="2"/>
        <v>12097.799999999996</v>
      </c>
      <c r="O14" s="13">
        <f t="shared" si="3"/>
        <v>10294.299999999996</v>
      </c>
    </row>
    <row r="15" spans="1:19" ht="28.5" customHeight="1">
      <c r="A15" s="5" t="s">
        <v>31</v>
      </c>
      <c r="B15" s="14">
        <v>56824.3</v>
      </c>
      <c r="C15" s="28">
        <v>63034.8</v>
      </c>
      <c r="D15" s="52">
        <v>64489.2</v>
      </c>
      <c r="E15" s="23">
        <f t="shared" si="6"/>
        <v>113.48877152908175</v>
      </c>
      <c r="F15" s="23">
        <f>D15/C15*100</f>
        <v>102.30729692170037</v>
      </c>
      <c r="G15" s="13">
        <f t="shared" si="4"/>
        <v>7664.8999999999942</v>
      </c>
      <c r="H15" s="13">
        <f t="shared" si="1"/>
        <v>1454.3999999999942</v>
      </c>
      <c r="I15" s="12">
        <v>432162.8</v>
      </c>
      <c r="J15" s="28">
        <f>321654.6+63034.8</f>
        <v>384689.39999999997</v>
      </c>
      <c r="K15" s="12">
        <v>394137.5</v>
      </c>
      <c r="L15" s="23">
        <f t="shared" si="5"/>
        <v>91.201163080209597</v>
      </c>
      <c r="M15" s="24">
        <f t="shared" si="0"/>
        <v>102.45603336094003</v>
      </c>
      <c r="N15" s="13">
        <f t="shared" si="2"/>
        <v>-38025.299999999988</v>
      </c>
      <c r="O15" s="13">
        <f t="shared" si="3"/>
        <v>9448.1000000000349</v>
      </c>
    </row>
    <row r="16" spans="1:19" ht="26.25" customHeight="1" thickBot="1">
      <c r="A16" s="5" t="s">
        <v>32</v>
      </c>
      <c r="B16" s="14">
        <v>4163.3</v>
      </c>
      <c r="C16" s="28">
        <v>5359.5</v>
      </c>
      <c r="D16" s="12">
        <v>4811.7</v>
      </c>
      <c r="E16" s="23">
        <f t="shared" si="6"/>
        <v>115.57418394062402</v>
      </c>
      <c r="F16" s="23">
        <f>D16/C16*100</f>
        <v>89.778897285194518</v>
      </c>
      <c r="G16" s="13">
        <f t="shared" si="4"/>
        <v>648.39999999999964</v>
      </c>
      <c r="H16" s="13">
        <f t="shared" si="1"/>
        <v>-547.80000000000018</v>
      </c>
      <c r="I16" s="12">
        <v>40836.400000000001</v>
      </c>
      <c r="J16" s="28">
        <f>34221+5359.5</f>
        <v>39580.5</v>
      </c>
      <c r="K16" s="12">
        <v>49506.7</v>
      </c>
      <c r="L16" s="23">
        <f t="shared" si="5"/>
        <v>121.2317932041022</v>
      </c>
      <c r="M16" s="24">
        <f t="shared" si="0"/>
        <v>125.07851088288425</v>
      </c>
      <c r="N16" s="13">
        <f t="shared" si="2"/>
        <v>8670.2999999999956</v>
      </c>
      <c r="O16" s="13">
        <f t="shared" si="3"/>
        <v>9926.1999999999971</v>
      </c>
    </row>
    <row r="17" spans="1:15" ht="40.200000000000003" customHeight="1" thickBot="1">
      <c r="A17" s="33" t="s">
        <v>33</v>
      </c>
      <c r="B17" s="20">
        <v>0</v>
      </c>
      <c r="C17" s="20">
        <v>0</v>
      </c>
      <c r="D17" s="20">
        <v>0</v>
      </c>
      <c r="E17" s="20">
        <f>IF(B17&gt;0,D17/B17*100,0)</f>
        <v>0</v>
      </c>
      <c r="F17" s="34">
        <v>0</v>
      </c>
      <c r="G17" s="21">
        <f t="shared" si="4"/>
        <v>0</v>
      </c>
      <c r="H17" s="20">
        <f>D17-C17</f>
        <v>0</v>
      </c>
      <c r="I17" s="20">
        <v>0</v>
      </c>
      <c r="J17" s="20">
        <v>0</v>
      </c>
      <c r="K17" s="20">
        <v>0</v>
      </c>
      <c r="L17" s="20">
        <f>IF(I17&gt;0,K17/I17*100,0)</f>
        <v>0</v>
      </c>
      <c r="M17" s="20">
        <f>IF(J17&gt;0,L17/J17*100,0)</f>
        <v>0</v>
      </c>
      <c r="N17" s="21">
        <f t="shared" si="2"/>
        <v>0</v>
      </c>
      <c r="O17" s="25">
        <f>K17-J18</f>
        <v>0</v>
      </c>
    </row>
    <row r="18" spans="1:15" ht="26.25" hidden="1" customHeight="1">
      <c r="A18" s="5" t="s">
        <v>9</v>
      </c>
      <c r="B18" s="26"/>
      <c r="C18" s="26">
        <v>0</v>
      </c>
      <c r="D18" s="26">
        <v>0</v>
      </c>
      <c r="E18" s="23">
        <v>0</v>
      </c>
      <c r="F18" s="20" t="e">
        <f t="shared" ref="F18:F30" si="7">D18/C18*100</f>
        <v>#DIV/0!</v>
      </c>
      <c r="G18" s="23">
        <f t="shared" si="4"/>
        <v>0</v>
      </c>
      <c r="H18" s="23">
        <f t="shared" si="1"/>
        <v>0</v>
      </c>
      <c r="I18" s="26"/>
      <c r="J18" s="26">
        <v>0</v>
      </c>
      <c r="K18" s="26">
        <v>0</v>
      </c>
      <c r="L18" s="23">
        <f>IF(I18&gt;0,K18/I18*100,0)</f>
        <v>0</v>
      </c>
      <c r="M18" s="20" t="e">
        <f t="shared" si="0"/>
        <v>#DIV/0!</v>
      </c>
      <c r="N18" s="23">
        <f t="shared" si="2"/>
        <v>0</v>
      </c>
      <c r="O18" s="23">
        <f>K18-J18</f>
        <v>0</v>
      </c>
    </row>
    <row r="19" spans="1:15" ht="39" hidden="1" customHeight="1">
      <c r="A19" s="6" t="s">
        <v>10</v>
      </c>
      <c r="B19" s="26"/>
      <c r="C19" s="26">
        <v>0</v>
      </c>
      <c r="D19" s="26">
        <v>0</v>
      </c>
      <c r="E19" s="23">
        <v>0</v>
      </c>
      <c r="F19" s="20" t="e">
        <f t="shared" si="7"/>
        <v>#DIV/0!</v>
      </c>
      <c r="G19" s="23">
        <f t="shared" si="4"/>
        <v>0</v>
      </c>
      <c r="H19" s="23">
        <f t="shared" si="1"/>
        <v>0</v>
      </c>
      <c r="I19" s="26"/>
      <c r="J19" s="26">
        <v>0</v>
      </c>
      <c r="K19" s="26">
        <v>0</v>
      </c>
      <c r="L19" s="23">
        <v>0</v>
      </c>
      <c r="M19" s="20" t="e">
        <f t="shared" si="0"/>
        <v>#DIV/0!</v>
      </c>
      <c r="N19" s="23">
        <f t="shared" si="2"/>
        <v>0</v>
      </c>
      <c r="O19" s="23">
        <f>K19-J19</f>
        <v>0</v>
      </c>
    </row>
    <row r="20" spans="1:15" ht="23.25" hidden="1" customHeight="1">
      <c r="A20" s="5" t="s">
        <v>11</v>
      </c>
      <c r="B20" s="26"/>
      <c r="C20" s="26">
        <v>0</v>
      </c>
      <c r="D20" s="26">
        <v>0</v>
      </c>
      <c r="E20" s="23">
        <v>0</v>
      </c>
      <c r="F20" s="20" t="e">
        <f t="shared" si="7"/>
        <v>#DIV/0!</v>
      </c>
      <c r="G20" s="23">
        <f t="shared" si="4"/>
        <v>0</v>
      </c>
      <c r="H20" s="23">
        <f t="shared" si="1"/>
        <v>0</v>
      </c>
      <c r="I20" s="26"/>
      <c r="J20" s="26">
        <v>0</v>
      </c>
      <c r="K20" s="26">
        <v>0</v>
      </c>
      <c r="L20" s="23">
        <v>0</v>
      </c>
      <c r="M20" s="20" t="e">
        <f t="shared" si="0"/>
        <v>#DIV/0!</v>
      </c>
      <c r="N20" s="23">
        <f t="shared" si="2"/>
        <v>0</v>
      </c>
      <c r="O20" s="23">
        <f>K20-J20</f>
        <v>0</v>
      </c>
    </row>
    <row r="21" spans="1:15" ht="21.75" hidden="1" customHeight="1">
      <c r="A21" s="5" t="s">
        <v>12</v>
      </c>
      <c r="B21" s="26"/>
      <c r="C21" s="26">
        <v>0</v>
      </c>
      <c r="D21" s="26">
        <v>0</v>
      </c>
      <c r="E21" s="23">
        <v>0</v>
      </c>
      <c r="F21" s="20" t="e">
        <f t="shared" si="7"/>
        <v>#DIV/0!</v>
      </c>
      <c r="G21" s="23">
        <f t="shared" si="4"/>
        <v>0</v>
      </c>
      <c r="H21" s="23">
        <f t="shared" si="1"/>
        <v>0</v>
      </c>
      <c r="I21" s="26"/>
      <c r="J21" s="26">
        <v>0</v>
      </c>
      <c r="K21" s="26">
        <v>0</v>
      </c>
      <c r="L21" s="23">
        <v>0</v>
      </c>
      <c r="M21" s="20" t="e">
        <f t="shared" si="0"/>
        <v>#DIV/0!</v>
      </c>
      <c r="N21" s="23">
        <f t="shared" si="2"/>
        <v>0</v>
      </c>
      <c r="O21" s="23">
        <f>K21-J21</f>
        <v>0</v>
      </c>
    </row>
    <row r="22" spans="1:15" ht="23.25" hidden="1" customHeight="1" thickBot="1">
      <c r="A22" s="7" t="s">
        <v>13</v>
      </c>
      <c r="B22" s="27"/>
      <c r="C22" s="27">
        <v>0</v>
      </c>
      <c r="D22" s="27">
        <v>0</v>
      </c>
      <c r="E22" s="23">
        <v>0</v>
      </c>
      <c r="F22" s="20" t="e">
        <f t="shared" si="7"/>
        <v>#DIV/0!</v>
      </c>
      <c r="G22" s="23">
        <f t="shared" si="4"/>
        <v>0</v>
      </c>
      <c r="H22" s="23">
        <f t="shared" si="1"/>
        <v>0</v>
      </c>
      <c r="I22" s="27"/>
      <c r="J22" s="27">
        <v>0</v>
      </c>
      <c r="K22" s="27">
        <v>0</v>
      </c>
      <c r="L22" s="23">
        <f>IF(I22&gt;0,K22/I22*100,0)</f>
        <v>0</v>
      </c>
      <c r="M22" s="20" t="e">
        <f t="shared" si="0"/>
        <v>#DIV/0!</v>
      </c>
      <c r="N22" s="23">
        <f t="shared" si="2"/>
        <v>0</v>
      </c>
      <c r="O22" s="23">
        <f>K22-J22</f>
        <v>0</v>
      </c>
    </row>
    <row r="23" spans="1:15" ht="30.75" customHeight="1" thickBot="1">
      <c r="A23" s="3" t="s">
        <v>14</v>
      </c>
      <c r="B23" s="11">
        <f>SUM(B24:B30)</f>
        <v>43555.4</v>
      </c>
      <c r="C23" s="11">
        <f>SUM(C24:C30)</f>
        <v>39570.800000000003</v>
      </c>
      <c r="D23" s="11">
        <f>SUM(D24:D30)</f>
        <v>34083.599999999999</v>
      </c>
      <c r="E23" s="20">
        <f t="shared" ref="E23:E30" si="8">D23/B23*100</f>
        <v>78.253442741887341</v>
      </c>
      <c r="F23" s="20">
        <f t="shared" si="7"/>
        <v>86.133209336177174</v>
      </c>
      <c r="G23" s="11">
        <f>SUM(G24:G30)</f>
        <v>-9471.8000000000029</v>
      </c>
      <c r="H23" s="11">
        <f>SUM(H24:H30)</f>
        <v>-5487.2000000000007</v>
      </c>
      <c r="I23" s="11">
        <f>SUM(I24:I30)</f>
        <v>356762.5</v>
      </c>
      <c r="J23" s="11">
        <f>SUM(J24:J30)</f>
        <v>290986.2</v>
      </c>
      <c r="K23" s="11">
        <f>SUM(K24:K30)</f>
        <v>354478.9</v>
      </c>
      <c r="L23" s="20">
        <f t="shared" ref="L23:L30" si="9">K23/I23*100</f>
        <v>99.359910304474269</v>
      </c>
      <c r="M23" s="20">
        <f>K23/J23*100</f>
        <v>121.81983200577898</v>
      </c>
      <c r="N23" s="11">
        <f>SUM(N24:N30)</f>
        <v>-2283.6000000000167</v>
      </c>
      <c r="O23" s="11">
        <f>SUM(O24:O30)</f>
        <v>63492.700000000004</v>
      </c>
    </row>
    <row r="24" spans="1:15" ht="43.5" customHeight="1">
      <c r="A24" s="6" t="s">
        <v>15</v>
      </c>
      <c r="B24" s="16">
        <v>662.8</v>
      </c>
      <c r="C24" s="28">
        <v>1300</v>
      </c>
      <c r="D24" s="28">
        <v>840.3</v>
      </c>
      <c r="E24" s="23">
        <v>0</v>
      </c>
      <c r="F24" s="23">
        <v>0</v>
      </c>
      <c r="G24" s="13">
        <f>D24-B24</f>
        <v>177.5</v>
      </c>
      <c r="H24" s="13">
        <f t="shared" si="1"/>
        <v>-459.70000000000005</v>
      </c>
      <c r="I24" s="12">
        <v>6646.5</v>
      </c>
      <c r="J24" s="28">
        <f>4590.3+1300</f>
        <v>5890.3</v>
      </c>
      <c r="K24" s="28">
        <v>7145.1</v>
      </c>
      <c r="L24" s="23">
        <f t="shared" si="9"/>
        <v>107.50169262017604</v>
      </c>
      <c r="M24" s="24">
        <f t="shared" si="0"/>
        <v>121.30281989032817</v>
      </c>
      <c r="N24" s="13">
        <f t="shared" si="2"/>
        <v>498.60000000000036</v>
      </c>
      <c r="O24" s="13">
        <f t="shared" ref="O24:O32" si="10">K24-J24</f>
        <v>1254.8000000000002</v>
      </c>
    </row>
    <row r="25" spans="1:15" ht="41.25" customHeight="1">
      <c r="A25" s="8" t="s">
        <v>16</v>
      </c>
      <c r="B25" s="12">
        <v>5868.2</v>
      </c>
      <c r="C25" s="52">
        <v>6621.1</v>
      </c>
      <c r="D25" s="52">
        <v>6933.9</v>
      </c>
      <c r="E25" s="23">
        <f t="shared" si="8"/>
        <v>118.16059439010257</v>
      </c>
      <c r="F25" s="23">
        <f t="shared" si="7"/>
        <v>104.72429052574344</v>
      </c>
      <c r="G25" s="13">
        <f>D25-B25</f>
        <v>1065.6999999999998</v>
      </c>
      <c r="H25" s="13">
        <f t="shared" si="1"/>
        <v>312.79999999999927</v>
      </c>
      <c r="I25" s="12">
        <v>56269.3</v>
      </c>
      <c r="J25" s="52">
        <f>51160.7+2621.1+4000</f>
        <v>57781.799999999996</v>
      </c>
      <c r="K25" s="28">
        <v>59922.1</v>
      </c>
      <c r="L25" s="23">
        <f t="shared" si="9"/>
        <v>106.49163931308901</v>
      </c>
      <c r="M25" s="23">
        <f>K25/J25*100</f>
        <v>103.70410752174561</v>
      </c>
      <c r="N25" s="13">
        <f t="shared" si="2"/>
        <v>3652.7999999999956</v>
      </c>
      <c r="O25" s="13">
        <f t="shared" si="10"/>
        <v>2140.3000000000029</v>
      </c>
    </row>
    <row r="26" spans="1:15" ht="25.5" customHeight="1">
      <c r="A26" s="5" t="s">
        <v>17</v>
      </c>
      <c r="B26" s="14">
        <v>7895.2</v>
      </c>
      <c r="C26" s="28">
        <v>9325</v>
      </c>
      <c r="D26" s="28">
        <v>10325.799999999999</v>
      </c>
      <c r="E26" s="23">
        <f t="shared" si="8"/>
        <v>130.78579390009119</v>
      </c>
      <c r="F26" s="23">
        <f t="shared" si="7"/>
        <v>110.73243967828417</v>
      </c>
      <c r="G26" s="13">
        <f t="shared" si="4"/>
        <v>2430.5999999999995</v>
      </c>
      <c r="H26" s="13">
        <f t="shared" si="1"/>
        <v>1000.7999999999993</v>
      </c>
      <c r="I26" s="12">
        <v>104701.6</v>
      </c>
      <c r="J26" s="28">
        <f>71600+9325</f>
        <v>80925</v>
      </c>
      <c r="K26" s="28">
        <v>107255.8</v>
      </c>
      <c r="L26" s="23">
        <f t="shared" si="9"/>
        <v>102.43950426736555</v>
      </c>
      <c r="M26" s="23">
        <f>K26/J26*100</f>
        <v>132.53728761198641</v>
      </c>
      <c r="N26" s="13">
        <f t="shared" si="2"/>
        <v>2554.1999999999971</v>
      </c>
      <c r="O26" s="13">
        <f t="shared" si="10"/>
        <v>26330.800000000003</v>
      </c>
    </row>
    <row r="27" spans="1:15" ht="27" customHeight="1">
      <c r="A27" s="35" t="s">
        <v>18</v>
      </c>
      <c r="B27" s="14">
        <v>15787.7</v>
      </c>
      <c r="C27" s="28">
        <v>4925</v>
      </c>
      <c r="D27" s="28">
        <v>3054.8</v>
      </c>
      <c r="E27" s="23">
        <f t="shared" si="8"/>
        <v>19.349240231319317</v>
      </c>
      <c r="F27" s="23">
        <f t="shared" si="7"/>
        <v>62.026395939086299</v>
      </c>
      <c r="G27" s="13">
        <f t="shared" si="4"/>
        <v>-12732.900000000001</v>
      </c>
      <c r="H27" s="13">
        <f t="shared" si="1"/>
        <v>-1870.1999999999998</v>
      </c>
      <c r="I27" s="12">
        <v>79027</v>
      </c>
      <c r="J27" s="28">
        <f>33925+4925</f>
        <v>38850</v>
      </c>
      <c r="K27" s="28">
        <v>41846.1</v>
      </c>
      <c r="L27" s="23">
        <f t="shared" si="9"/>
        <v>52.95164943626861</v>
      </c>
      <c r="M27" s="23">
        <f>K27/J27*100</f>
        <v>107.71196911196913</v>
      </c>
      <c r="N27" s="13">
        <f t="shared" si="2"/>
        <v>-37180.9</v>
      </c>
      <c r="O27" s="13">
        <f t="shared" si="10"/>
        <v>2996.0999999999985</v>
      </c>
    </row>
    <row r="28" spans="1:15" ht="25.5" customHeight="1">
      <c r="A28" s="5" t="s">
        <v>19</v>
      </c>
      <c r="B28" s="14">
        <v>4855.3999999999996</v>
      </c>
      <c r="C28" s="28">
        <v>2286.6999999999998</v>
      </c>
      <c r="D28" s="28">
        <v>2096.5</v>
      </c>
      <c r="E28" s="23">
        <f t="shared" si="8"/>
        <v>43.178728837994811</v>
      </c>
      <c r="F28" s="23">
        <f t="shared" si="7"/>
        <v>91.682336992172125</v>
      </c>
      <c r="G28" s="13">
        <f t="shared" si="4"/>
        <v>-2758.8999999999996</v>
      </c>
      <c r="H28" s="13">
        <f t="shared" si="1"/>
        <v>-190.19999999999982</v>
      </c>
      <c r="I28" s="12">
        <v>23819.599999999999</v>
      </c>
      <c r="J28" s="28">
        <f>21890.3+2286.7</f>
        <v>24177</v>
      </c>
      <c r="K28" s="28">
        <v>15161.2</v>
      </c>
      <c r="L28" s="23">
        <f t="shared" si="9"/>
        <v>63.650103276293478</v>
      </c>
      <c r="M28" s="23">
        <f>K28/J28*100</f>
        <v>62.709186416842456</v>
      </c>
      <c r="N28" s="13">
        <f t="shared" si="2"/>
        <v>-8658.3999999999978</v>
      </c>
      <c r="O28" s="13">
        <f t="shared" si="10"/>
        <v>-9015.7999999999993</v>
      </c>
    </row>
    <row r="29" spans="1:15" ht="25.5" customHeight="1">
      <c r="A29" s="36" t="s">
        <v>21</v>
      </c>
      <c r="B29" s="15">
        <v>4195.3999999999996</v>
      </c>
      <c r="C29" s="53">
        <v>10233</v>
      </c>
      <c r="D29" s="53">
        <v>6873.8</v>
      </c>
      <c r="E29" s="23">
        <f t="shared" ref="E29" si="11">D29/B29*100</f>
        <v>163.84135005005484</v>
      </c>
      <c r="F29" s="23">
        <f>D29/C29*100</f>
        <v>67.172872080523788</v>
      </c>
      <c r="G29" s="13">
        <f t="shared" ref="G29" si="12">D29-B29</f>
        <v>2678.4000000000005</v>
      </c>
      <c r="H29" s="13">
        <f t="shared" ref="H29" si="13">D29-C29</f>
        <v>-3359.2</v>
      </c>
      <c r="I29" s="12">
        <v>58224.800000000003</v>
      </c>
      <c r="J29" s="53">
        <f>24300+C29</f>
        <v>34533</v>
      </c>
      <c r="K29" s="28">
        <v>64142</v>
      </c>
      <c r="L29" s="23">
        <f t="shared" ref="L29" si="14">K29/I29*100</f>
        <v>110.16267982028276</v>
      </c>
      <c r="M29" s="24">
        <f t="shared" ref="M29" si="15">K29/J29*100</f>
        <v>185.74117510786783</v>
      </c>
      <c r="N29" s="13">
        <f t="shared" ref="N29" si="16">K29-I29</f>
        <v>5917.1999999999971</v>
      </c>
      <c r="O29" s="13">
        <f t="shared" ref="O29" si="17">K29-J29</f>
        <v>29609</v>
      </c>
    </row>
    <row r="30" spans="1:15" ht="23.25" customHeight="1">
      <c r="A30" s="5" t="s">
        <v>20</v>
      </c>
      <c r="B30" s="28">
        <v>4290.7</v>
      </c>
      <c r="C30" s="28">
        <v>4880</v>
      </c>
      <c r="D30" s="28">
        <v>3958.5</v>
      </c>
      <c r="E30" s="23">
        <f t="shared" si="8"/>
        <v>92.257673573076659</v>
      </c>
      <c r="F30" s="23">
        <f t="shared" si="7"/>
        <v>81.116803278688522</v>
      </c>
      <c r="G30" s="13">
        <f>D30-B30</f>
        <v>-332.19999999999982</v>
      </c>
      <c r="H30" s="13">
        <f t="shared" si="1"/>
        <v>-921.5</v>
      </c>
      <c r="I30" s="12">
        <v>28073.7</v>
      </c>
      <c r="J30" s="28">
        <f>43949.1+C30</f>
        <v>48829.1</v>
      </c>
      <c r="K30" s="28">
        <v>59006.6</v>
      </c>
      <c r="L30" s="23">
        <f t="shared" si="9"/>
        <v>210.18462119350136</v>
      </c>
      <c r="M30" s="23">
        <f>K30/J30*100</f>
        <v>120.84310380490322</v>
      </c>
      <c r="N30" s="13">
        <f t="shared" si="2"/>
        <v>30932.899999999998</v>
      </c>
      <c r="O30" s="13">
        <f t="shared" si="10"/>
        <v>10177.5</v>
      </c>
    </row>
    <row r="31" spans="1:15" ht="30.6" hidden="1" customHeight="1" thickBot="1">
      <c r="A31" s="9" t="s">
        <v>22</v>
      </c>
      <c r="B31" s="15">
        <v>0</v>
      </c>
      <c r="C31" s="15"/>
      <c r="D31" s="29"/>
      <c r="E31" s="37">
        <v>0</v>
      </c>
      <c r="F31" s="30">
        <v>0</v>
      </c>
      <c r="G31" s="38">
        <f t="shared" si="4"/>
        <v>0</v>
      </c>
      <c r="H31" s="39">
        <f t="shared" si="1"/>
        <v>0</v>
      </c>
      <c r="I31" s="15">
        <v>-0.1</v>
      </c>
      <c r="J31" s="12"/>
      <c r="K31" s="16" t="e">
        <f>D31+'[1]апрель сессия 2023 г'!K31</f>
        <v>#REF!</v>
      </c>
      <c r="L31" s="40">
        <v>0</v>
      </c>
      <c r="M31" s="31">
        <v>0</v>
      </c>
      <c r="N31" s="39" t="e">
        <f t="shared" si="2"/>
        <v>#REF!</v>
      </c>
      <c r="O31" s="39" t="e">
        <f t="shared" si="10"/>
        <v>#REF!</v>
      </c>
    </row>
    <row r="32" spans="1:15" ht="24.75" customHeight="1">
      <c r="A32" s="57" t="s">
        <v>23</v>
      </c>
      <c r="B32" s="55">
        <f>B7+B23+B31</f>
        <v>376964.9</v>
      </c>
      <c r="C32" s="55">
        <f>C7+C23+C31</f>
        <v>425053.7</v>
      </c>
      <c r="D32" s="55">
        <f>D7+D23+D31</f>
        <v>427640.3</v>
      </c>
      <c r="E32" s="56">
        <f>D32/B32*100</f>
        <v>113.4430022529949</v>
      </c>
      <c r="F32" s="56">
        <f>D32/C32*100</f>
        <v>100.60853487453467</v>
      </c>
      <c r="G32" s="55">
        <f>D32-B32</f>
        <v>50675.399999999965</v>
      </c>
      <c r="H32" s="55">
        <f t="shared" si="1"/>
        <v>2586.5999999999767</v>
      </c>
      <c r="I32" s="55">
        <f>I7+I23</f>
        <v>2891555.5999999996</v>
      </c>
      <c r="J32" s="55">
        <f>J7+J23+J31</f>
        <v>3023806</v>
      </c>
      <c r="K32" s="55">
        <f>K7+K23+K17</f>
        <v>3139162.4</v>
      </c>
      <c r="L32" s="56">
        <f>K32/I32*100</f>
        <v>108.56310008356749</v>
      </c>
      <c r="M32" s="56">
        <f>K32/J32*100</f>
        <v>103.81494050874957</v>
      </c>
      <c r="N32" s="55">
        <f t="shared" si="2"/>
        <v>247606.80000000028</v>
      </c>
      <c r="O32" s="55">
        <f t="shared" si="10"/>
        <v>115356.39999999991</v>
      </c>
    </row>
    <row r="33" spans="1:16" ht="24.75" customHeight="1">
      <c r="A33" s="10"/>
      <c r="B33" s="10"/>
      <c r="C33" s="10"/>
      <c r="D33" s="41"/>
      <c r="E33" s="10"/>
      <c r="F33" s="42"/>
      <c r="G33" s="42"/>
      <c r="H33" s="43"/>
      <c r="I33" s="43"/>
      <c r="J33" s="43"/>
      <c r="K33" s="44"/>
      <c r="L33" s="44"/>
      <c r="M33" s="45"/>
      <c r="N33" s="43"/>
      <c r="O33" s="43"/>
    </row>
    <row r="34" spans="1:16" ht="18">
      <c r="A34" s="54"/>
      <c r="B34" s="10"/>
      <c r="C34" s="10"/>
      <c r="D34" s="41"/>
      <c r="E34" s="46"/>
      <c r="F34" s="43"/>
      <c r="G34" s="43"/>
      <c r="H34" s="43"/>
      <c r="I34" s="43"/>
      <c r="J34" s="42"/>
      <c r="K34" s="47"/>
      <c r="L34" s="47"/>
      <c r="M34" s="48"/>
      <c r="N34" s="43"/>
      <c r="O34" s="43"/>
      <c r="P34" s="46"/>
    </row>
    <row r="35" spans="1:16" ht="36">
      <c r="A35" s="58" t="s">
        <v>42</v>
      </c>
      <c r="B35" s="43"/>
      <c r="C35" s="43"/>
      <c r="D35" s="42" t="s">
        <v>39</v>
      </c>
      <c r="E35" s="43"/>
      <c r="F35" s="43"/>
      <c r="G35" s="43"/>
      <c r="H35" s="43"/>
      <c r="I35" s="43"/>
      <c r="J35" s="43"/>
      <c r="K35" s="49"/>
      <c r="L35" s="49"/>
      <c r="M35" s="49"/>
      <c r="N35" s="43"/>
      <c r="O35" s="43"/>
      <c r="P35" s="46"/>
    </row>
    <row r="36" spans="1:16" ht="18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6"/>
    </row>
    <row r="37" spans="1:16" ht="18">
      <c r="A37" s="59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2"/>
      <c r="L37" s="43"/>
      <c r="M37" s="43"/>
      <c r="N37" s="43"/>
      <c r="O37" s="43"/>
      <c r="P37" s="46"/>
    </row>
    <row r="38" spans="1:16" ht="18">
      <c r="A38" s="59" t="s">
        <v>41</v>
      </c>
      <c r="B38" s="43"/>
      <c r="C38" s="43"/>
      <c r="D38" s="43"/>
      <c r="E38" s="43"/>
      <c r="F38" s="43"/>
      <c r="G38" s="50"/>
      <c r="H38" s="50"/>
      <c r="I38" s="50"/>
      <c r="J38" s="51"/>
      <c r="K38" s="50"/>
      <c r="L38" s="50"/>
      <c r="M38" s="50"/>
      <c r="N38" s="50"/>
      <c r="O38" s="50"/>
      <c r="P38" s="46"/>
    </row>
    <row r="39" spans="1:16" ht="18">
      <c r="A39" s="43"/>
      <c r="B39" s="43"/>
      <c r="C39" s="43"/>
      <c r="D39" s="43"/>
      <c r="E39" s="43"/>
      <c r="F39" s="50"/>
      <c r="G39" s="1"/>
      <c r="H39" s="1"/>
      <c r="I39" s="1"/>
      <c r="J39" s="1"/>
      <c r="K39" s="1"/>
      <c r="L39" s="1"/>
      <c r="M39" s="1"/>
      <c r="N39" s="1"/>
      <c r="O39" s="1"/>
      <c r="P39" s="46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6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2023-11-01T13:28:35Z</cp:lastPrinted>
  <dcterms:created xsi:type="dcterms:W3CDTF">2011-03-03T12:02:30Z</dcterms:created>
  <dcterms:modified xsi:type="dcterms:W3CDTF">2023-11-02T11:59:26Z</dcterms:modified>
</cp:coreProperties>
</file>